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17f280a6ab0393f/DDV/Homepage DDV/Downloads für Homepage/"/>
    </mc:Choice>
  </mc:AlternateContent>
  <xr:revisionPtr revIDLastSave="1103" documentId="8_{8508B660-1825-46F2-A3BD-4C33BACB041E}" xr6:coauthVersionLast="47" xr6:coauthVersionMax="47" xr10:uidLastSave="{A65B93DD-92F9-421F-8918-80068FBAEE55}"/>
  <bookViews>
    <workbookView xWindow="28680" yWindow="-120" windowWidth="29040" windowHeight="15720" xr2:uid="{09627E80-FC5E-4CD9-8E44-2FF42AE760DA}"/>
  </bookViews>
  <sheets>
    <sheet name="Verteilung dynamisch" sheetId="4" r:id="rId1"/>
    <sheet name="Claude Log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4" l="1"/>
  <c r="B28" i="4" l="1"/>
  <c r="F4" i="4" s="1" a="1"/>
  <c r="B29" i="4"/>
  <c r="B30" i="4"/>
  <c r="F5" i="4" l="1" a="1"/>
  <c r="B31" i="4"/>
  <c r="B32" i="4"/>
  <c r="F6" i="4" a="1"/>
  <c r="B33" i="4" l="1"/>
  <c r="B34" i="4"/>
  <c r="G5" i="4"/>
  <c r="B35" i="4" l="1"/>
  <c r="G6" i="4"/>
  <c r="G4" i="4"/>
  <c r="I28" i="4" l="1"/>
  <c r="F28" i="4" s="1" a="1"/>
  <c r="G28" i="4" s="1"/>
  <c r="J28" i="4"/>
  <c r="I5" i="4"/>
  <c r="J26" i="4"/>
  <c r="J24" i="4"/>
  <c r="J4" i="4"/>
  <c r="J25" i="4"/>
  <c r="J23" i="4"/>
  <c r="J27" i="4"/>
  <c r="I4" i="4"/>
  <c r="J6" i="4"/>
  <c r="J5" i="4"/>
  <c r="I27" i="4"/>
  <c r="F27" i="4" s="1" a="1"/>
  <c r="I26" i="4"/>
  <c r="F26" i="4" s="1" a="1"/>
  <c r="I25" i="4"/>
  <c r="F25" i="4" s="1" a="1"/>
  <c r="I24" i="4"/>
  <c r="F24" i="4" s="1" a="1"/>
  <c r="I23" i="4"/>
  <c r="F23" i="4" s="1" a="1"/>
  <c r="I6" i="4"/>
  <c r="B36" i="4"/>
  <c r="B37" i="4" l="1"/>
  <c r="J22" i="4" s="1"/>
  <c r="I22" i="4" s="1"/>
  <c r="J8" i="4" l="1"/>
  <c r="I8" i="4" s="1"/>
  <c r="J15" i="4"/>
  <c r="I15" i="4" s="1"/>
  <c r="J14" i="4"/>
  <c r="I14" i="4" s="1"/>
  <c r="J13" i="4"/>
  <c r="I13" i="4" s="1"/>
  <c r="J21" i="4"/>
  <c r="I21" i="4" s="1"/>
  <c r="J7" i="4"/>
  <c r="I7" i="4" s="1"/>
  <c r="J16" i="4"/>
  <c r="I16" i="4" s="1"/>
  <c r="J11" i="4"/>
  <c r="I11" i="4" s="1"/>
  <c r="J18" i="4"/>
  <c r="I18" i="4" s="1"/>
  <c r="J12" i="4"/>
  <c r="I12" i="4" s="1"/>
  <c r="J10" i="4"/>
  <c r="I10" i="4" s="1"/>
  <c r="J9" i="4"/>
  <c r="I9" i="4" s="1"/>
  <c r="J17" i="4"/>
  <c r="I17" i="4" s="1"/>
  <c r="J20" i="4"/>
  <c r="I20" i="4" s="1"/>
  <c r="J19" i="4"/>
  <c r="I19" i="4" s="1"/>
  <c r="B38" i="4" l="1"/>
  <c r="B39" i="4" s="1"/>
  <c r="F22" i="4" s="1" a="1"/>
  <c r="G22" i="4" s="1"/>
  <c r="G26" i="4"/>
  <c r="G24" i="4"/>
  <c r="G25" i="4"/>
  <c r="G27" i="4"/>
  <c r="G23" i="4"/>
  <c r="F20" i="4" l="1" a="1"/>
  <c r="G20" i="4" s="1"/>
  <c r="F21" i="4" a="1"/>
  <c r="G21" i="4" s="1"/>
  <c r="F18" i="4" a="1"/>
  <c r="G18" i="4" s="1"/>
  <c r="B13" i="4"/>
  <c r="F19" i="4" a="1"/>
  <c r="G19" i="4" s="1"/>
  <c r="F11" i="4" a="1"/>
  <c r="G11" i="4" s="1"/>
  <c r="F8" i="4" a="1"/>
  <c r="G8" i="4" s="1"/>
  <c r="F16" i="4" a="1"/>
  <c r="G16" i="4" s="1"/>
  <c r="F12" i="4" a="1"/>
  <c r="G12" i="4" s="1"/>
  <c r="F9" i="4" a="1"/>
  <c r="G9" i="4" s="1"/>
  <c r="F15" i="4" a="1"/>
  <c r="G15" i="4" s="1"/>
  <c r="F13" i="4" a="1"/>
  <c r="G13" i="4" s="1"/>
  <c r="F10" i="4" a="1"/>
  <c r="G10" i="4" s="1"/>
  <c r="F14" i="4" a="1"/>
  <c r="G14" i="4" s="1"/>
  <c r="F7" i="4" a="1"/>
  <c r="F17" i="4" a="1"/>
  <c r="G17" i="4" s="1"/>
  <c r="G7" i="4" l="1"/>
  <c r="B25" i="4"/>
  <c r="B24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<sst xmlns="http://schemas.openxmlformats.org/spreadsheetml/2006/main" count="169" uniqueCount="146">
  <si>
    <t>Teilnehmer</t>
  </si>
  <si>
    <t>Turn #</t>
  </si>
  <si>
    <t>Datum</t>
  </si>
  <si>
    <t>Anfrage</t>
  </si>
  <si>
    <t>Aktion</t>
  </si>
  <si>
    <t>Details</t>
  </si>
  <si>
    <t>Ergebnis</t>
  </si>
  <si>
    <t>Tabelle analysieren, Fragen folgen</t>
  </si>
  <si>
    <t>Tabelle2 gelesen und analysiert (nur lesend)</t>
  </si>
  <si>
    <t>Struktur: Eingaben B1/D1/F1, Preisgeld H1=D1*B1-F1, 4 TN-Staffeln mit %-Verteilung + MROUND auf 5; bedingte Formatierung geprüft. Auffälligkeiten: Staffel 32-60 = 61-80 identisch, J1 nicht verknüpft, Rundungsdifferenzen, $-Format statt EUR, CF-Grenze 180 statt 120</t>
  </si>
  <si>
    <t>Keine Änderungen; warte auf Fragen</t>
  </si>
  <si>
    <t>2026-10-16</t>
  </si>
  <si>
    <t>Startgeld (€)</t>
  </si>
  <si>
    <t>Kosten Schiri, Pokal etc. (€)</t>
  </si>
  <si>
    <t>Mindestpreis (€)</t>
  </si>
  <si>
    <t>Rundung auf (€)</t>
  </si>
  <si>
    <t>Restbetrag für Platz 4 ff. (€)</t>
  </si>
  <si>
    <t>Kontrolle</t>
  </si>
  <si>
    <t>Anzahl Preise</t>
  </si>
  <si>
    <t>Platz</t>
  </si>
  <si>
    <t>Anteil</t>
  </si>
  <si>
    <t>Faire Verteilung je TN-Gruppe: Platz 1–3 = 2,50/1,50/1,00 € pro TN, danach gleichmäßig absteigend bis Rang TN/3, min. 10 €, wenig Doppelte</t>
  </si>
  <si>
    <t>Neues Blatt 'Verteilung dynamisch' angelegt (Tabelle2 unverändert)</t>
  </si>
  <si>
    <t>Nutzerwahl: €/TN, Rundung 5 €, dynamisch statt Gruppen. Platz 4 bis Rang=ROUND(TN/3) linear fallend bis Mindestpreis; Startbetrag Platz 4 = 2×Rest/Anzahl−10, gedeckelt auf Platz3−Rundungsstufe; Rundungsdifferenz an Platz 1. Plätze 1–50 vorbereitet. Getestet mit 32/45/60/80/100/120 TN, Differenz jeweils 0; D1 danach wieder 80</t>
  </si>
  <si>
    <t>Fertig; bei 5-€-Rundung viele gleiche Beträge (Parameter B14 änderbar); bei 32 TN erhält Platz 1 +34 € Ausgleich</t>
  </si>
  <si>
    <t>Frage: Wird es besser, wenn nur 25 % der TN Preise bekommen? (Nutzer hat B15 selbst auf 25 % gesetzt)</t>
  </si>
  <si>
    <t>Vergleich 33 % vs. 25 % für 32–120 TN (Simulation der Blattlogik, nur lesend)</t>
  </si>
  <si>
    <t>25 %: Abstufung ab Platz 4 ca. 2,5 €/Platz statt 1 € (80 TN), Doppelte 8 statt 18, 9 statt 6 verschiedene Beträge; Platz 4 ≈ 50 € statt 33 €. Nachteil kleine Felder: Deckel Platz4 &lt; Platz3 greift, Sieger bekommt Überschuss (32 TN: 159 €, 45 TN: 175 €)</t>
  </si>
  <si>
    <t>Keine Änderungen; Empfehlung: 25 % ok ab ca. 60 TN, für kleine Felder Deckel/Top-3-Sätze anpassen</t>
  </si>
  <si>
    <t>Regel: Überschüsse NIE an Platz 1–3. Frage: Kann ohne feste Begrenzung (Anteil TN) flexibel verteilt werden?</t>
  </si>
  <si>
    <t>Konzept 'Plätze ergeben sich aus dem Geld' simuliert (nur lesend, keine Änderungen)</t>
  </si>
  <si>
    <t>Ab Platz 4 feste 5-€-Stufen ab 10 € aufwärts, Anzahl Plätze = so viele wie das Geld reicht, Rest als +5 € oben. Ergebnis: 80 TN → 15 Plätze (70…10 €), 120 TN → 19 Plätze, keine Doppelten. Kleine Felder (&lt;60 TN): Deckel Platz 4 &lt; Platz 3 greift → flachere Staffel mit Doppelten, Rest wenige € → Vorschlag: Sachpreis-Topf</t>
  </si>
  <si>
    <t>Wartet auf Freigabe zur Umsetzung und Entscheidung zum Rundungsrest</t>
  </si>
  <si>
    <t>Platz 1 (€)</t>
  </si>
  <si>
    <t>Platz 2 (€)</t>
  </si>
  <si>
    <t>Platz 3 (€)</t>
  </si>
  <si>
    <t>Höchstbetrag Platz 4 (€)</t>
  </si>
  <si>
    <t>Rundung bleibt 5 €; neu rechnen (ohne Anteil-Begrenzung, nie Überschuss an Platz 1–3) und mögliche Reste zeigen</t>
  </si>
  <si>
    <t>Verteilung dynamisch' auf flexible Logik umgebaut (A17:B39, F5:H54); neues Blatt 'Reste-Übersicht' (TN 32–120)</t>
  </si>
  <si>
    <t>Ab Platz 4 Staffel 10/15/20… € bis max. Platz 3 − 5 €; Anzahl Preise ergibt sich aus dem Geld. Kleine Felder: mehrere Plätze je Stufe. Restgeld: erst +5 € von oben aufstocken, dann Zusatzplätze unten, Rest → Sachpreise (B34). Parameter B15 (Anteil) entfällt. Graue Markierung leerer Plätze konnte nicht neu angelegt werden (Excel-Fehler)</t>
  </si>
  <si>
    <t>Rest 0–4 € bei 87 von 89 TN-Zahlen, max. 8 € (34 TN), 7 € (71 TN); Kontrolle Differenz 0</t>
  </si>
  <si>
    <t>Eingaben</t>
  </si>
  <si>
    <t>Preisgeld gesamt (€) = TN × Startgeld − Kosten</t>
  </si>
  <si>
    <t>2026-10-17</t>
  </si>
  <si>
    <t>Blatt 'Verteilung dynamisch' soll eigene Eingaben haben statt Werte aus Tabelle2</t>
  </si>
  <si>
    <t>Eingaben B4:B6 als direkte Eingabefelder angelegt, B7 rechnet selbst</t>
  </si>
  <si>
    <t>B4 TN 32, B5 Startgeld 12, B6 Kosten 50 (aktuelle Werte übernommen), blau/gelb als Eingabe markiert; B7 =B4*B5-B6; Titel A1/A3 ohne Bezug auf Tabelle2. Kein Bezug mehr auf Tabelle2 in Verteilung/Reste-Übersicht</t>
  </si>
  <si>
    <t>Geprüft: 334 € Preisgeld, 12 Preise, Kontrolle B39 = 0; Tabelle2 unverändert</t>
  </si>
  <si>
    <t>Frage: Wird die Reste-Übersicht noch benötigt?</t>
  </si>
  <si>
    <t>Abhängigkeiten geprüft (nur lesend, keine Änderung)</t>
  </si>
  <si>
    <t>Kein Blatt verweist auf 'Reste-Übersicht' (nur Log-Text). Sie liest Startgeld, Kosten und Parameter aus 'Verteilung dynamisch' und rechnet dieselbe Logik für 32–120 TN nach – reine Planungs-/Kontrollhilfe</t>
  </si>
  <si>
    <t>Kann ohne Folgen gelöscht werden; Entscheidung beim Nutzer</t>
  </si>
  <si>
    <t>Nutzer braucht Verteilung nur individuell je Turnier, keine Vorab-Planung</t>
  </si>
  <si>
    <t>Blatt 'Reste-Übersicht' gelöscht</t>
  </si>
  <si>
    <t>Vorher geprüft: kein Blatt verwies darauf; Berechnung liegt komplett in 'Verteilung dynamisch'</t>
  </si>
  <si>
    <t>Arbeitsmappe: Claude Log, Tabelle2, Tabelle1, Verteilung dynamisch</t>
  </si>
  <si>
    <t>Frage: Ist Spalte F (Hilfswert) in 'Verteilung dynamisch' nötig?</t>
  </si>
  <si>
    <t>Erklärt, keine Änderung</t>
  </si>
  <si>
    <t>F berechnet Beträge unsortiert (Grundstaffel + Zusatzplätze unten); G sortiert per LARGE(F). Ohne F müsste G deutlich komplexer werden. Angeboten: F gruppieren (einklappbar)</t>
  </si>
  <si>
    <t>Wartet auf Nutzerentscheidung</t>
  </si>
  <si>
    <t>Nutzer möchte Spalte F ausblenden statt gruppieren</t>
  </si>
  <si>
    <t>Spalte F in 'Verteilung dynamisch' ausgeblendet</t>
  </si>
  <si>
    <t>Auf ausdrücklichen Wunsch ausgeblendet (nicht gruppiert); Formeln in F bleiben aktiv, G (LARGE) rechnet weiter</t>
  </si>
  <si>
    <t>Einblenden: Spalten E–G markieren → Rechtsklick → Einblenden</t>
  </si>
  <si>
    <t>Nutzer hat Hilfsspalte selbst nach rechts verschoben (Schutz vor versehentlichem Löschen)</t>
  </si>
  <si>
    <t>Neue Struktur geprüft, keine Änderung</t>
  </si>
  <si>
    <t>Tabelle jetzt E Platz, F Auszahlung, G Anteil, I Hilfswert (sichtbar, nicht ausgeblendet). Formeln in F verweisen korrekt auf $I$8:$I$54; Kontrolle B37:B39 angepasst</t>
  </si>
  <si>
    <t>12 Preise, 330 €, Kontrolle 0 – keine Fehler</t>
  </si>
  <si>
    <t>Plätze ab Platz 4 – verwendet</t>
  </si>
  <si>
    <t>Krümmung (berechnet)</t>
  </si>
  <si>
    <t>Summe Staffel abgerundet (€)</t>
  </si>
  <si>
    <t>Staffel abgerundet (Hilfswert)</t>
  </si>
  <si>
    <t>120 TN → nur 19 Preise zu wenig; Abstände ab Platz 4 dürfen auch 10 € sein</t>
  </si>
  <si>
    <t>Staffel ab Platz 4 auf fallende Kurve mit Ziel-Anteil umgebaut (Nutzerwahl ≈20 %)</t>
  </si>
  <si>
    <t>Neue Parameter B15 Ziel-Anteil 20 %, B16 Mindestabstand P3→P4 10 €, B17 Kurvenform 2. Berechnung B20:B32 (Plätze = max(Ziel, Mindestzahl wegen Höchstbetrag)); I = Kurvenwert abgerundet auf 5 €, F = I + Aufstockungen von oben; Rest B32 &lt; 5 €; Kontrolle B35:B37. Platz 1–3 nie aufgestockt</t>
  </si>
  <si>
    <t>Getestet 32/48/60/80/100/120 TN: 14/15/16/16/20/24 Preise, Abgleich 0, Rest 0–4 €; B4 auf 120 belassen</t>
  </si>
  <si>
    <t>Frage: Welche Verteilung hebt Platz 1–3 deutlich von Platz 4 ff. ab, wenn die festen €/TN-Vorgaben entfallen?</t>
  </si>
  <si>
    <t>Varianten simuliert (nur Analyse, keine Änderung am Blatt)</t>
  </si>
  <si>
    <t>Problem aktuell: bei 80 TN P3 80 € vs P4 75 €. Variante 1 Podium-Topf 45 % des Preisgelds, Split 50/30/20, P4 ≤ ½ P3, Rest per bestehender Kurve: 80 TN → 205/125/80 | 45…10, 23 Preise. Variante 2 Faktor-Kette 4,5/3/2 × P4. Variante 3 Zipf 1/Platz (sehr siegerlastig, 120 TN P1 405 €)</t>
  </si>
  <si>
    <t>Empfehlung Variante 1; wartet auf Entscheidung zur Umsetzung</t>
  </si>
  <si>
    <t>Platz 4 max. 75 % von Platz 3; rückwärts rechnen: erst Anzahl Preise (20 % TN), welcher %-Anteil bleibt für Platz 1–3?</t>
  </si>
  <si>
    <t>Rückwärtsrechnung simuliert (nur Analyse, Blatt unverändert)</t>
  </si>
  <si>
    <t>Podium = X, Split 50/30/20, P4 = 0,75×P3 = 0,15X; Plätze 4..N per Kurve bis 10 €; X = (Pool − 10n + 10·S)/(1 + 0,15·S). Kurve 2: 32 TN 80 %, 48 66 %, 60 62 %, 80 54 % (245/150/100, P4 75), 100 48 %, 120 43 % (300/180/120, P4 95). Kurve 1: 78/61/56/47/41/36 %</t>
  </si>
  <si>
    <t>Podiumsanteil fällt mit TN-Zahl; wartet auf Entscheidung zur Umsetzung</t>
  </si>
  <si>
    <t>Rückfrage: Warum nur 6 Preise bei 32 TN – wurden Plätze 1–4 herausgerechnet?</t>
  </si>
  <si>
    <t>Erklärt (nur Analyse)</t>
  </si>
  <si>
    <t>6 = 20 % × 32 = 6,4 → gerundet, inkl. Platz 1–3 (nichts herausgerechnet). Aktuelles Blatt hat 14, weil dort Mindestzahl wegen Höchstbetrag P4 greift. Alternativen 32 TN: 10 Preise → Podium 63 % (105/65/40), 12 Preise → 56 % (95/55/35)</t>
  </si>
  <si>
    <t>Vorschlag Mindestanzahl Preise (z. B. 10–12); wartet auf Entscheidung</t>
  </si>
  <si>
    <t>Startwert Platz 4 (€)</t>
  </si>
  <si>
    <t>Aufstockungen à Rundungsstufe (von oben, ab Platz 4)</t>
  </si>
  <si>
    <t>Kurvenfaktor (Hilfswert)</t>
  </si>
  <si>
    <t>Feste Preisanzahl: bis 48 TN 10, bis 80 TN 15, darüber 20 Preise (fix statt Mindest); dazu Platz 4 = 75 % von Platz 3, Rückwärtsrechnung</t>
  </si>
  <si>
    <t>Verteilung dynamisch auf Rückwärtsrechnung umgebaut</t>
  </si>
  <si>
    <t>Parameter: B10:B12 Podium-Split 50/30/20 %, B13 Mindestpreis, B14 Rundung 5, B15 P4 = 75 % von P3, B16 Kurvenform 2; Staffeltabelle K5:L8 (TN ab 0/49/81 → 10/15/20). Berechnung B20:B32: Podium-Topf X = (Pool−10n+10S)/(1+0,2·0,75·S), Podium abgerundet (FLOOR), Kurve J (Faktor) → I (abgerundet) → F (+ Aufstockung von oben ab Platz 4). Fehler letzter Platz (Faktor 0) behoben. €/TN-Parameter entfernt</t>
  </si>
  <si>
    <t>Getestet 32–150 TN: Preise 10/15/20 korrekt, Abgleich 0, Rest 0–4 €; Podium-Anteil 46–64 %; Sprung bei 48→49 TN (P1 170→140 €). B4 wieder 60</t>
  </si>
  <si>
    <t>Nutzer hat Staffel K6:L8 auf ab 32/48/60 TN → 10/15/20 Preise geändert; TN in 4er-Schritten, 40 % &lt;60 TN (meist 48–56), 55 % bis 80 TN (meist 60–68). Frage: sinnvoll?</t>
  </si>
  <si>
    <t>Bewertung per Test 32–100 TN in 4er-Schritten; Alternative 10/13/16 kurz getestet und Tabelle wieder auf Nutzerwerte zurückgesetzt</t>
  </si>
  <si>
    <t>Nutzerstaffel: Abgleich überall 0, Rest 0–4 €. Preisquote Hauptgruppen 27–33 % (48–56: 15 Preise, 60–68: 20 Preise), Podium 43–53 %. Grenzsprünge: 44→48 P1 155→135 €, 56→60 P1 165→145 €. Alternative 10/13/16: 48–56 P1 150–180, 60–68 P1 170–200, keine Umkehr bei 56→60 (180→170 nur leicht)</t>
  </si>
  <si>
    <t>Bewertet, keine dauerhafte Änderung; B4 wieder 60, K6:L8 = 32/48/60 → 10/15/20. Hinweis: unter 32 TN #NV</t>
  </si>
  <si>
    <t>Nutzer hat Staffel 10/13/16 (ab 32/48/60 TN) erfasst, bittet um kurze Prüfung; unter 32 TN kommt nicht vor</t>
  </si>
  <si>
    <t>Prüfung 32–100 TN in 4er-Schritten (nur lesend, B4 danach wieder 60)</t>
  </si>
  <si>
    <t>Preisanzahl korrekt, Abgleich überall 0, Rest 0–4 €, keine Formelfehler. P1: 44→155, 48→150, 56→180, 60→170, 68→200, 80→245, 100→315. Podium 50–57 % (ab 32–44: 60–64 %)</t>
  </si>
  <si>
    <t>OK; einziger kleiner Rückgang an Grenzen (−5 € bei 48, −10 € bei 60)</t>
  </si>
  <si>
    <t>Platz 1 (% vom Preisgeld)</t>
  </si>
  <si>
    <t>Platz 2 (% vom Preisgeld)</t>
  </si>
  <si>
    <t>Platz 3 (% vom Preisgeld)</t>
  </si>
  <si>
    <t>Höchstbetrag Platz 4 in % von Platz 3</t>
  </si>
  <si>
    <t>Berechnung (vorwärts)</t>
  </si>
  <si>
    <t>Plätze ab Platz 4 – mindestens (damit Rest unter Platz 3 passt)</t>
  </si>
  <si>
    <t>Rückwärtsrechnung macht Platz 1–3 zu hoch → wieder vorwärts: Platz 1/2/3 = 20/15/10 % vom Preisgeld</t>
  </si>
  <si>
    <t>Verteilung dynamisch auf Vorwärtsrechnung umgebaut (B10:B12 = 20/15/10 %, B20:B32 neu, F/I/J-Formeln angepasst)</t>
  </si>
  <si>
    <t>P1–3 = FLOOR(Preisgeld×%,5); Rest 55 % auf Platz 4 ff., Startwert max. 75 % von P3 (B15), Kurve mit berechneter Krümmung bis Mindestpreis (Nutzer: B13 = 15 €, B6 = 0, K7 = 44). Preisanzahl laut K:L, automatisch erhöht falls Rest nicht unter P3 passt (B26, Krümmung ≥ ~0,5). Nutzereingaben unverändert</t>
  </si>
  <si>
    <t>Getestet 32–100 TN: Abgleich 0, Rest 0–4 €, keine Fehler. 32–40 TN: 13 statt 10 Preise, 52–56 TN: 14 statt 13 (automatisch). B4 wieder 40</t>
  </si>
  <si>
    <t>Parameter angepasst (21/16/11 %, Mindestpreis 15, P4 max 75 %, Kurve 2, Tabelle 32→10, 44→13, 60→15) – auf Extrem-Abweichungen prüfen</t>
  </si>
  <si>
    <t>Durchlauf 20–150 TN per Code (nur lesend, B4 danach wieder 56)</t>
  </si>
  <si>
    <t>Geprüft: Fehler, Abgleich, Rest, Reihenfolge, P4/P3, gleiche Beträge, Krümmung, Preisanteil. Ergebnis 32–150: keine Fehler, Abgleich 0, Rest 0–4 €, stets absteigend, P4/P3 0,76–0,88, max. 3 gleiche Beträge, Krümmung 0,53–1,61. Auffällig: &lt;32 TN #NV (Tabelle K:L beginnt bei 32); 32–43 TN automatisch 12 statt 10 Preise; Preisanteil 37,5 % (32 TN) bis 10 % (150 TN, 15 Preise)</t>
  </si>
  <si>
    <t>Keine Änderung am Blatt; Vorschläge: Tabellenzeile ab 0 TN, ab 32 → 12, weitere Stufe ab ~90/120 TN</t>
  </si>
  <si>
    <t>Künftig alles über 80 TN ignorieren (dort andere Preisgestaltung)</t>
  </si>
  <si>
    <t>Bewertungsbereich auf 32–80 TN eingeschränkt; Durchlauf aus Turn 20 neu ausgewertet (keine Blattänderung)</t>
  </si>
  <si>
    <t>32–80 TN: keine Fehler, Abgleich 0, Rest 0–4 €, absteigend, max. 3 gleiche Beträge. Preisanteil 37,5 % (32 TN) bis 18,8 % (80 TN). Vorschlag Stufen ab 90/120 entfällt</t>
  </si>
  <si>
    <t>Offen: Tabellenzeile für &lt;32 TN und 32→12 Preise</t>
  </si>
  <si>
    <t>Kann Parameter 'Anzahl der Preise' (Tabelle K:L) durch die anderen Vorgaben entfallen?</t>
  </si>
  <si>
    <t>Simulation 32–80 TN (nur gerechnet, keine Blattänderung)</t>
  </si>
  <si>
    <t>Ja: Anzahl ergibt sich, wenn Platz 4 = Höchstbetrag (75 % von P3) startet und Kurve mit Kurvenform B16 bis Mindestpreis läuft → so viele Plätze, wie das Geld reicht. Kurve 2: 13 (32 TN), 14 (40–44), 15 (48–60), 16 (64–80) Preise, Rest 0–4 €. Kurve 1: 12–13 Preise. Aktuelle Tabelle: 12/13/15 → sehr ähnlich. Nutzer hatte L6 auf 12 gesetzt</t>
  </si>
  <si>
    <t>Wartet auf Freigabe zum Umbau (Tabelle K:L entfernen, B16 wird Stellschraube für Anzahl)</t>
  </si>
  <si>
    <t>Plätze ab Platz 4 – aus Geld und Kurvenform</t>
  </si>
  <si>
    <t xml:space="preserve">  2 = oben größere Abstände, unten flach → mehr Preise, kleinere Beträge im Mittelfeld</t>
  </si>
  <si>
    <t xml:space="preserve">  1 = gleichmäßig fallend → weniger Preise, größere Beträge im Mittelfeld</t>
  </si>
  <si>
    <t>Kurvenform ab Platz 4 (1 oder 2)</t>
  </si>
  <si>
    <t>Umbau freigegeben: Tabelle 'Anzahl der Preise' entfernen, Anzahl aus den übrigen Vorgaben; Erklärung zur Kurvenform ergänzen</t>
  </si>
  <si>
    <t>Tabelle K4:L8 gelöscht; B25 neu; B27 angepasst; Erklärung A17:A18; Hinweis A39 aktualisiert</t>
  </si>
  <si>
    <t>B25 =INT(Rest/(Mindestpreis+(Höchstbetrag P4−Mindestpreis)/(Kurvenform+1))) = so viele Plätze, wie das Geld reicht; B27 =MAX(B25;B26). A16 umbenannt. Test 20–80 TN mit Kurvenform 1 und 2: keine Fehler, Kontrolle 0, Rest 0–4 €. Kurve 1: 11–13 Preise, Kurve 2: 11–16. Platz 4 kann durch Aufstockung leicht über 75 % von P3 liegen (bleibt unter P3)</t>
  </si>
  <si>
    <t>Fertig; B4=60, B16=1 (Nutzerwert) wiederhergestellt</t>
  </si>
  <si>
    <t>Auszahlung + Rest − Preisgeld (muss 0 sein)</t>
  </si>
  <si>
    <t>Prüfen, welche Felder/Erklärungen entfallen können, und diese löschen</t>
  </si>
  <si>
    <t>Kontrolle zusammengefasst (B36), Zeile 37 und Hinweis A39 gelöscht</t>
  </si>
  <si>
    <t>Geprüft 264 Fälle (TN 20–150, Kosten 0/50, Kurvenform 1/2): B26 (Mindestplätze) und B28 (Startwert) greifen in 10 kleinen Fällen (≤36 TN) → bleiben. B36 jetzt =SUM(F5:F54)+B32-B7 (Prüfsumme in einer Zeile); A39-Hinweis redundant zu A16:A18. Keine Bezüge auf Tabelle1/Tabelle2 gefunden</t>
  </si>
  <si>
    <t>Fertig, 0 Fehler; offen: Tabelle2 (alte Version) und leere Tabelle1 löschen? – Nutzer fragen</t>
  </si>
  <si>
    <r>
      <t xml:space="preserve">Dynamische Preisgeldverteilung </t>
    </r>
    <r>
      <rPr>
        <sz val="14"/>
        <color theme="1"/>
        <rFont val="Calibri"/>
        <family val="2"/>
        <scheme val="minor"/>
      </rPr>
      <t>- für Turniere mit ausschliesslich Geldpreisen</t>
    </r>
  </si>
  <si>
    <t>Parameter - bitte nur bei Bedarf ändern</t>
  </si>
  <si>
    <t>Auszahlung</t>
  </si>
  <si>
    <t>Nutzer hat Layout umgestellt (Zellen in A:B verschoben, Titel, Kurvenform nach oben, Rest in B13, Kontrolle B24:B25, Berechnung B28:B39) – prüfen; Plätze ab 25 entfernen</t>
  </si>
  <si>
    <t>Bezüge geprüft; Tabelle E28:J53 (Plätze 25–50) gelöscht</t>
  </si>
  <si>
    <t>Fertig; Eingaben 120 TN / 52 € / Kurve 2 wiederhergestellt</t>
  </si>
  <si>
    <t>Alle Formeln zeigen nach dem Umstellen auf die richtigen Zellen. Tabelle E28:J53 gelöscht, Bereiche auf F4:F27 verkürzt (B24, B25). Test 20–150 TN, Kosten 0/52, Kurve 1/2: max. 19 Preise, Kontrolle immer 0. Überzähliges Dropdown in B10 (leere Erklärungszeile) entfernt; Dropdown B9 bleibt</t>
  </si>
  <si>
    <t>Rest durch Rundung - für Schiri?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</si>
</sst>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\ &quot;€&quot;;\-#,##0.00\ &quot;€&quot;;&quot;-&quot;"/>
    <numFmt numFmtId="165" formatCode="#,##0\ &quot;€&quot;;\-#,##0\ &quot;€&quot;;&quot;-&quot;"/>
    <numFmt numFmtId="166" formatCode="0.0%;\-0.0%;&quot;-&quot;"/>
    <numFmt numFmtId="170" formatCode="#,##0.0\ &quot;€&quot;"/>
    <numFmt numFmtId="171" formatCode="#,##0\ &quot;€&quot;;\-#,##0\ &quot;€&quot;;&quot;0 €&quot;"/>
    <numFmt numFmtId="172" formatCode="0.000"/>
    <numFmt numFmtId="174" formatCode="_-* #,##0_-;\-* #,##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1"/>
      <color rgb="FF808080"/>
      <name val="Calibri"/>
      <family val="2"/>
      <scheme val="minor"/>
    </font>
    <font>
      <sz val="11"/>
      <color rgb="FF80808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9"/>
      <color rgb="FF595959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CE4D6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44" fontId="0" fillId="0" borderId="0" xfId="1" applyFont="1"/>
    <xf numFmtId="0" fontId="2" fillId="0" borderId="0" xfId="0" applyFont="1"/>
    <xf numFmtId="49" fontId="0" fillId="0" borderId="0" xfId="0" applyNumberFormat="1"/>
    <xf numFmtId="0" fontId="3" fillId="0" borderId="0" xfId="0" applyFont="1"/>
    <xf numFmtId="0" fontId="4" fillId="2" borderId="0" xfId="0" applyFont="1" applyFill="1"/>
    <xf numFmtId="164" fontId="4" fillId="2" borderId="0" xfId="0" applyNumberFormat="1" applyFont="1" applyFill="1"/>
    <xf numFmtId="165" fontId="4" fillId="2" borderId="0" xfId="0" applyNumberFormat="1" applyFont="1" applyFill="1"/>
    <xf numFmtId="0" fontId="2" fillId="4" borderId="0" xfId="0" applyFont="1" applyFill="1"/>
    <xf numFmtId="0" fontId="5" fillId="3" borderId="0" xfId="0" applyFont="1" applyFill="1"/>
    <xf numFmtId="165" fontId="6" fillId="0" borderId="0" xfId="0" applyNumberFormat="1" applyFont="1"/>
    <xf numFmtId="0" fontId="0" fillId="0" borderId="0" xfId="0" quotePrefix="1"/>
    <xf numFmtId="165" fontId="7" fillId="0" borderId="0" xfId="0" applyNumberFormat="1" applyFont="1"/>
    <xf numFmtId="9" fontId="4" fillId="2" borderId="0" xfId="0" applyNumberFormat="1" applyFont="1" applyFill="1"/>
    <xf numFmtId="1" fontId="7" fillId="0" borderId="0" xfId="0" applyNumberFormat="1" applyFont="1"/>
    <xf numFmtId="0" fontId="7" fillId="0" borderId="0" xfId="0" applyFont="1"/>
    <xf numFmtId="171" fontId="8" fillId="4" borderId="0" xfId="0" applyNumberFormat="1" applyFont="1" applyFill="1"/>
    <xf numFmtId="172" fontId="6" fillId="0" borderId="0" xfId="0" applyNumberFormat="1" applyFont="1"/>
    <xf numFmtId="165" fontId="8" fillId="0" borderId="0" xfId="0" applyNumberFormat="1" applyFont="1"/>
    <xf numFmtId="174" fontId="4" fillId="2" borderId="0" xfId="2" applyNumberFormat="1" applyFont="1" applyFill="1" applyAlignment="1">
      <alignment horizontal="center"/>
    </xf>
    <xf numFmtId="0" fontId="9" fillId="0" borderId="0" xfId="0" applyFont="1"/>
    <xf numFmtId="0" fontId="0" fillId="0" borderId="0" xfId="0" applyAlignment="1">
      <alignment horizontal="center"/>
    </xf>
    <xf numFmtId="0" fontId="2" fillId="3" borderId="0" xfId="0" applyFont="1" applyFill="1" applyAlignment="1">
      <alignment horizontal="center"/>
    </xf>
    <xf numFmtId="44" fontId="2" fillId="3" borderId="0" xfId="1" applyFont="1" applyFill="1"/>
    <xf numFmtId="166" fontId="0" fillId="0" borderId="0" xfId="0" applyNumberFormat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165" fontId="13" fillId="0" borderId="0" xfId="0" applyNumberFormat="1" applyFont="1" applyFill="1"/>
    <xf numFmtId="0" fontId="13" fillId="0" borderId="0" xfId="0" applyFont="1" applyFill="1"/>
    <xf numFmtId="1" fontId="13" fillId="0" borderId="0" xfId="0" applyNumberFormat="1" applyFont="1" applyFill="1"/>
    <xf numFmtId="170" fontId="13" fillId="0" borderId="0" xfId="0" applyNumberFormat="1" applyFont="1" applyFill="1"/>
    <xf numFmtId="2" fontId="13" fillId="0" borderId="0" xfId="0" applyNumberFormat="1" applyFont="1" applyFill="1"/>
  </cellXfs>
  <cellStyles count="3">
    <cellStyle name="Komma" xfId="2" builtinId="3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03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3108402-578B-4FCA-A63E-94AFA25C5566}">
  <we:reference id="wa200010725" version="1.0.0.1" store="de-DE" storeType="OMEX"/>
  <we:alternateReferences>
    <we:reference id="WA200010725" version="1.0.0.1" store="" storeType="OMEX"/>
  </we:alternateReferences>
  <we:properties>
    <we:property name="claude.fileId" value="&quot;f771aa76-8069-4701-8a9f-ddf682527bdf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A068-9E42-400E-AB63-977D604D9C79}">
  <dimension ref="A1:J40"/>
  <sheetViews>
    <sheetView tabSelected="1" workbookViewId="0">
      <pane ySplit="3" topLeftCell="A4" activePane="bottomLeft" state="frozen"/>
      <selection pane="bottomLeft" activeCell="A27" sqref="A27"/>
    </sheetView>
  </sheetViews>
  <sheetFormatPr baseColWidth="10" defaultRowHeight="15" x14ac:dyDescent="0.25"/>
  <cols>
    <col min="1" max="1" width="41" customWidth="1"/>
    <col min="2" max="2" width="15.28515625" customWidth="1"/>
    <col min="3" max="3" width="3.85546875" customWidth="1"/>
    <col min="5" max="5" width="7" style="21" customWidth="1"/>
    <col min="6" max="6" width="12.5703125" style="1" bestFit="1" customWidth="1"/>
    <col min="7" max="7" width="9.5703125" style="21" customWidth="1"/>
    <col min="8" max="8" width="16.140625" customWidth="1"/>
    <col min="9" max="9" width="28" hidden="1" customWidth="1"/>
    <col min="10" max="10" width="22.85546875" hidden="1" customWidth="1"/>
  </cols>
  <sheetData>
    <row r="1" spans="1:10" ht="18.75" x14ac:dyDescent="0.3">
      <c r="A1" s="4" t="s">
        <v>138</v>
      </c>
    </row>
    <row r="3" spans="1:10" x14ac:dyDescent="0.25">
      <c r="A3" s="2" t="s">
        <v>41</v>
      </c>
      <c r="E3" s="22" t="s">
        <v>19</v>
      </c>
      <c r="F3" s="23" t="s">
        <v>140</v>
      </c>
      <c r="G3" s="22" t="s">
        <v>20</v>
      </c>
      <c r="I3" s="9" t="s">
        <v>71</v>
      </c>
      <c r="J3" s="9" t="s">
        <v>90</v>
      </c>
    </row>
    <row r="4" spans="1:10" x14ac:dyDescent="0.25">
      <c r="A4" t="s">
        <v>0</v>
      </c>
      <c r="B4" s="5">
        <v>60</v>
      </c>
      <c r="E4" s="21">
        <v>1</v>
      </c>
      <c r="F4" s="1" cm="1">
        <f t="array" ref="F4">IF(E4&lt;=3,INDEX($B$28:$B$30,E4),IF(I4=0,0,I4+$B$20*INT($B$39/$B$35)+$B$20*((E4-4)&lt;MOD($B$39,$B$35))))</f>
        <v>140</v>
      </c>
      <c r="G4" s="24">
        <f>IF($B$7=0,0,F4/$B$7)</f>
        <v>0.20895522388059701</v>
      </c>
      <c r="I4" s="10">
        <f>IF(OR(E4&lt;=3,E4-3&gt;$B$35),0,$B$20*INT(($B$19+($B$36-$B$19)*J4)/$B$20+0.000001))</f>
        <v>0</v>
      </c>
      <c r="J4" s="17">
        <f>IF(OR(E4&lt;=3,E4-3&gt;$B$35),0,IF($B$35=1,1,(($B$35-(E4-3))/($B$35-1))^$B$37))</f>
        <v>0</v>
      </c>
    </row>
    <row r="5" spans="1:10" x14ac:dyDescent="0.25">
      <c r="A5" t="s">
        <v>12</v>
      </c>
      <c r="B5" s="6">
        <v>12</v>
      </c>
      <c r="E5" s="21">
        <v>2</v>
      </c>
      <c r="F5" s="1" cm="1">
        <f t="array" ref="F5">IF(E5&lt;=3,INDEX($B$28:$B$30,E5),IF(I5=0,0,I5+$B$20*INT($B$39/$B$35)+$B$20*((E5-4)&lt;MOD($B$39,$B$35))))</f>
        <v>105</v>
      </c>
      <c r="G5" s="24">
        <f>IF($B$7=0,0,F5/$B$7)</f>
        <v>0.15671641791044777</v>
      </c>
      <c r="I5" s="10">
        <f>IF(OR(E5&lt;=3,E5-3&gt;$B$35),0,$B$20*INT(($B$19+($B$36-$B$19)*J5)/$B$20+0.000001))</f>
        <v>0</v>
      </c>
      <c r="J5" s="17">
        <f>IF(OR(E5&lt;=3,E5-3&gt;$B$35),0,IF($B$35=1,1,(($B$35-(E5-3))/($B$35-1))^$B$37))</f>
        <v>0</v>
      </c>
    </row>
    <row r="6" spans="1:10" x14ac:dyDescent="0.25">
      <c r="A6" t="s">
        <v>13</v>
      </c>
      <c r="B6" s="7">
        <v>50</v>
      </c>
      <c r="E6" s="21">
        <v>3</v>
      </c>
      <c r="F6" s="1" cm="1">
        <f t="array" ref="F6">IF(E6&lt;=3,INDEX($B$28:$B$30,E6),IF(I6=0,0,I6+$B$20*INT($B$39/$B$35)+$B$20*((E6-4)&lt;MOD($B$39,$B$35))))</f>
        <v>70</v>
      </c>
      <c r="G6" s="24">
        <f>IF($B$7=0,0,F6/$B$7)</f>
        <v>0.1044776119402985</v>
      </c>
      <c r="I6" s="10">
        <f>IF(OR(E6&lt;=3,E6-3&gt;$B$35),0,$B$20*INT(($B$19+($B$36-$B$19)*J6)/$B$20+0.000001))</f>
        <v>0</v>
      </c>
      <c r="J6" s="17">
        <f>IF(OR(E6&lt;=3,E6-3&gt;$B$35),0,IF($B$35=1,1,(($B$35-(E6-3))/($B$35-1))^$B$37))</f>
        <v>0</v>
      </c>
    </row>
    <row r="7" spans="1:10" x14ac:dyDescent="0.25">
      <c r="A7" s="2" t="s">
        <v>42</v>
      </c>
      <c r="B7" s="18">
        <f>B4*B5-B6</f>
        <v>670</v>
      </c>
      <c r="E7" s="21">
        <v>4</v>
      </c>
      <c r="F7" s="1" cm="1">
        <f t="array" ref="F7">IF(E7&lt;=3,INDEX($B$28:$B$30,E7),IF(I7=0,0,I7+$B$20*INT($B$39/$B$35)+$B$20*((E7-4)&lt;MOD($B$39,$B$35))))</f>
        <v>55</v>
      </c>
      <c r="G7" s="24">
        <f>IF($B$7=0,0,F7/$B$7)</f>
        <v>8.2089552238805971E-2</v>
      </c>
      <c r="I7" s="10">
        <f>IF(OR(E7&lt;=3,E7-3&gt;$B$35),0,$B$20*INT(($B$19+($B$36-$B$19)*J7)/$B$20+0.000001))</f>
        <v>50</v>
      </c>
      <c r="J7" s="17">
        <f>IF(OR(E7&lt;=3,E7-3&gt;$B$35),0,IF($B$35=1,1,(($B$35-(E7-3))/($B$35-1))^$B$37))</f>
        <v>1</v>
      </c>
    </row>
    <row r="8" spans="1:10" x14ac:dyDescent="0.25">
      <c r="E8" s="21">
        <v>5</v>
      </c>
      <c r="F8" s="1" cm="1">
        <f t="array" ref="F8">IF(E8&lt;=3,INDEX($B$28:$B$30,E8),IF(I8=0,0,I8+$B$20*INT($B$39/$B$35)+$B$20*((E8-4)&lt;MOD($B$39,$B$35))))</f>
        <v>50</v>
      </c>
      <c r="G8" s="24">
        <f>IF($B$7=0,0,F8/$B$7)</f>
        <v>7.4626865671641784E-2</v>
      </c>
      <c r="I8" s="10">
        <f>IF(OR(E8&lt;=3,E8-3&gt;$B$35),0,$B$20*INT(($B$19+($B$36-$B$19)*J8)/$B$20+0.000001))</f>
        <v>45</v>
      </c>
      <c r="J8" s="17">
        <f>IF(OR(E8&lt;=3,E8-3&gt;$B$35),0,IF($B$35=1,1,(($B$35-(E8-3))/($B$35-1))^$B$37))</f>
        <v>0.90694475810931974</v>
      </c>
    </row>
    <row r="9" spans="1:10" x14ac:dyDescent="0.25">
      <c r="A9" t="s">
        <v>128</v>
      </c>
      <c r="B9" s="19">
        <v>1</v>
      </c>
      <c r="E9" s="21">
        <v>6</v>
      </c>
      <c r="F9" s="1" cm="1">
        <f t="array" ref="F9">IF(E9&lt;=3,INDEX($B$28:$B$30,E9),IF(I9=0,0,I9+$B$20*INT($B$39/$B$35)+$B$20*((E9-4)&lt;MOD($B$39,$B$35))))</f>
        <v>50</v>
      </c>
      <c r="G9" s="24">
        <f>IF($B$7=0,0,F9/$B$7)</f>
        <v>7.4626865671641784E-2</v>
      </c>
      <c r="I9" s="10">
        <f>IF(OR(E9&lt;=3,E9-3&gt;$B$35),0,$B$20*INT(($B$19+($B$36-$B$19)*J9)/$B$20+0.000001))</f>
        <v>45</v>
      </c>
      <c r="J9" s="17">
        <f>IF(OR(E9&lt;=3,E9-3&gt;$B$35),0,IF($B$35=1,1,(($B$35-(E9-3))/($B$35-1))^$B$37))</f>
        <v>0.81187646518416223</v>
      </c>
    </row>
    <row r="10" spans="1:10" x14ac:dyDescent="0.25">
      <c r="A10" s="25" t="s">
        <v>127</v>
      </c>
      <c r="E10" s="21">
        <v>7</v>
      </c>
      <c r="F10" s="1" cm="1">
        <f t="array" ref="F10">IF(E10&lt;=3,INDEX($B$28:$B$30,E10),IF(I10=0,0,I10+$B$20*INT($B$39/$B$35)+$B$20*((E10-4)&lt;MOD($B$39,$B$35))))</f>
        <v>45</v>
      </c>
      <c r="G10" s="24">
        <f>IF($B$7=0,0,F10/$B$7)</f>
        <v>6.7164179104477612E-2</v>
      </c>
      <c r="I10" s="10">
        <f>IF(OR(E10&lt;=3,E10-3&gt;$B$35),0,$B$20*INT(($B$19+($B$36-$B$19)*J10)/$B$20+0.000001))</f>
        <v>40</v>
      </c>
      <c r="J10" s="17">
        <f>IF(OR(E10&lt;=3,E10-3&gt;$B$35),0,IF($B$35=1,1,(($B$35-(E10-3))/($B$35-1))^$B$37))</f>
        <v>0.71445207556871526</v>
      </c>
    </row>
    <row r="11" spans="1:10" x14ac:dyDescent="0.25">
      <c r="A11" s="25" t="s">
        <v>126</v>
      </c>
      <c r="E11" s="21">
        <v>8</v>
      </c>
      <c r="F11" s="1" cm="1">
        <f t="array" ref="F11">IF(E11&lt;=3,INDEX($B$28:$B$30,E11),IF(I11=0,0,I11+$B$20*INT($B$39/$B$35)+$B$20*((E11-4)&lt;MOD($B$39,$B$35))))</f>
        <v>35</v>
      </c>
      <c r="G11" s="24">
        <f>IF($B$7=0,0,F11/$B$7)</f>
        <v>5.2238805970149252E-2</v>
      </c>
      <c r="I11" s="10">
        <f>IF(OR(E11&lt;=3,E11-3&gt;$B$35),0,$B$20*INT(($B$19+($B$36-$B$19)*J11)/$B$20+0.000001))</f>
        <v>35</v>
      </c>
      <c r="J11" s="17">
        <f>IF(OR(E11&lt;=3,E11-3&gt;$B$35),0,IF($B$35=1,1,(($B$35-(E11-3))/($B$35-1))^$B$37))</f>
        <v>0.61420112208929634</v>
      </c>
    </row>
    <row r="12" spans="1:10" x14ac:dyDescent="0.25">
      <c r="A12" s="20"/>
      <c r="E12" s="21">
        <v>9</v>
      </c>
      <c r="F12" s="1" cm="1">
        <f t="array" ref="F12">IF(E12&lt;=3,INDEX($B$28:$B$30,E12),IF(I12=0,0,I12+$B$20*INT($B$39/$B$35)+$B$20*((E12-4)&lt;MOD($B$39,$B$35))))</f>
        <v>30</v>
      </c>
      <c r="G12" s="24">
        <f>IF($B$7=0,0,F12/$B$7)</f>
        <v>4.4776119402985072E-2</v>
      </c>
      <c r="I12" s="10">
        <f>IF(OR(E12&lt;=3,E12-3&gt;$B$35),0,$B$20*INT(($B$19+($B$36-$B$19)*J12)/$B$20+0.000001))</f>
        <v>30</v>
      </c>
      <c r="J12" s="17">
        <f>IF(OR(E12&lt;=3,E12-3&gt;$B$35),0,IF($B$35=1,1,(($B$35-(E12-3))/($B$35-1))^$B$37))</f>
        <v>0.51044176828444532</v>
      </c>
    </row>
    <row r="13" spans="1:10" x14ac:dyDescent="0.25">
      <c r="A13" s="8" t="s">
        <v>145</v>
      </c>
      <c r="B13" s="16">
        <f>B31-B38-B39*B20</f>
        <v>0</v>
      </c>
      <c r="E13" s="21">
        <v>10</v>
      </c>
      <c r="F13" s="1" cm="1">
        <f t="array" ref="F13">IF(E13&lt;=3,INDEX($B$28:$B$30,E13),IF(I13=0,0,I13+$B$20*INT($B$39/$B$35)+$B$20*((E13-4)&lt;MOD($B$39,$B$35))))</f>
        <v>30</v>
      </c>
      <c r="G13" s="24">
        <f>IF($B$7=0,0,F13/$B$7)</f>
        <v>4.4776119402985072E-2</v>
      </c>
      <c r="I13" s="10">
        <f>IF(OR(E13&lt;=3,E13-3&gt;$B$35),0,$B$20*INT(($B$19+($B$36-$B$19)*J13)/$B$20+0.000001))</f>
        <v>30</v>
      </c>
      <c r="J13" s="17">
        <f>IF(OR(E13&lt;=3,E13-3&gt;$B$35),0,IF($B$35=1,1,(($B$35-(E13-3))/($B$35-1))^$B$37))</f>
        <v>0.40210407254355529</v>
      </c>
    </row>
    <row r="14" spans="1:10" x14ac:dyDescent="0.25">
      <c r="E14" s="21">
        <v>11</v>
      </c>
      <c r="F14" s="1" cm="1">
        <f t="array" ref="F14">IF(E14&lt;=3,INDEX($B$28:$B$30,E14),IF(I14=0,0,I14+$B$20*INT($B$39/$B$35)+$B$20*((E14-4)&lt;MOD($B$39,$B$35))))</f>
        <v>25</v>
      </c>
      <c r="G14" s="24">
        <f>IF($B$7=0,0,F14/$B$7)</f>
        <v>3.7313432835820892E-2</v>
      </c>
      <c r="I14" s="10">
        <f>IF(OR(E14&lt;=3,E14-3&gt;$B$35),0,$B$20*INT(($B$19+($B$36-$B$19)*J14)/$B$20+0.000001))</f>
        <v>25</v>
      </c>
      <c r="J14" s="17">
        <f>IF(OR(E14&lt;=3,E14-3&gt;$B$35),0,IF($B$35=1,1,(($B$35-(E14-3))/($B$35-1))^$B$37))</f>
        <v>0.28728408922337639</v>
      </c>
    </row>
    <row r="15" spans="1:10" x14ac:dyDescent="0.25">
      <c r="A15" s="2" t="s">
        <v>139</v>
      </c>
      <c r="E15" s="21">
        <v>12</v>
      </c>
      <c r="F15" s="1" cm="1">
        <f t="array" ref="F15">IF(E15&lt;=3,INDEX($B$28:$B$30,E15),IF(I15=0,0,I15+$B$20*INT($B$39/$B$35)+$B$20*((E15-4)&lt;MOD($B$39,$B$35))))</f>
        <v>20</v>
      </c>
      <c r="G15" s="24">
        <f>IF($B$7=0,0,F15/$B$7)</f>
        <v>2.9850746268656716E-2</v>
      </c>
      <c r="I15" s="10">
        <f>IF(OR(E15&lt;=3,E15-3&gt;$B$35),0,$B$20*INT(($B$19+($B$36-$B$19)*J15)/$B$20+0.000001))</f>
        <v>20</v>
      </c>
      <c r="J15" s="17">
        <f>IF(OR(E15&lt;=3,E15-3&gt;$B$35),0,IF($B$35=1,1,(($B$35-(E15-3))/($B$35-1))^$B$37))</f>
        <v>0.16168768515611279</v>
      </c>
    </row>
    <row r="16" spans="1:10" x14ac:dyDescent="0.25">
      <c r="A16" t="s">
        <v>103</v>
      </c>
      <c r="B16" s="13">
        <v>0.21</v>
      </c>
      <c r="E16" s="21">
        <v>13</v>
      </c>
      <c r="F16" s="1" cm="1">
        <f t="array" ref="F16">IF(E16&lt;=3,INDEX($B$28:$B$30,E16),IF(I16=0,0,I16+$B$20*INT($B$39/$B$35)+$B$20*((E16-4)&lt;MOD($B$39,$B$35))))</f>
        <v>15</v>
      </c>
      <c r="G16" s="24">
        <f>IF($B$7=0,0,F16/$B$7)</f>
        <v>2.2388059701492536E-2</v>
      </c>
      <c r="I16" s="10">
        <f>IF(OR(E16&lt;=3,E16-3&gt;$B$35),0,$B$20*INT(($B$19+($B$36-$B$19)*J16)/$B$20+0.000001))</f>
        <v>15</v>
      </c>
      <c r="J16" s="17">
        <f>IF(OR(E16&lt;=3,E16-3&gt;$B$35),0,IF($B$35=1,1,(($B$35-(E16-3))/($B$35-1))^$B$37))</f>
        <v>0</v>
      </c>
    </row>
    <row r="17" spans="1:10" x14ac:dyDescent="0.25">
      <c r="A17" t="s">
        <v>104</v>
      </c>
      <c r="B17" s="13">
        <v>0.16</v>
      </c>
      <c r="E17" s="21">
        <v>14</v>
      </c>
      <c r="F17" s="1" cm="1">
        <f t="array" ref="F17">IF(E17&lt;=3,INDEX($B$28:$B$30,E17),IF(I17=0,0,I17+$B$20*INT($B$39/$B$35)+$B$20*((E17-4)&lt;MOD($B$39,$B$35))))</f>
        <v>0</v>
      </c>
      <c r="G17" s="24">
        <f>IF($B$7=0,0,F17/$B$7)</f>
        <v>0</v>
      </c>
      <c r="I17" s="10">
        <f>IF(OR(E17&lt;=3,E17-3&gt;$B$35),0,$B$20*INT(($B$19+($B$36-$B$19)*J17)/$B$20+0.000001))</f>
        <v>0</v>
      </c>
      <c r="J17" s="17">
        <f>IF(OR(E17&lt;=3,E17-3&gt;$B$35),0,IF($B$35=1,1,(($B$35-(E17-3))/($B$35-1))^$B$37))</f>
        <v>0</v>
      </c>
    </row>
    <row r="18" spans="1:10" x14ac:dyDescent="0.25">
      <c r="A18" t="s">
        <v>105</v>
      </c>
      <c r="B18" s="13">
        <v>0.11</v>
      </c>
      <c r="E18" s="21">
        <v>15</v>
      </c>
      <c r="F18" s="1" cm="1">
        <f t="array" ref="F18">IF(E18&lt;=3,INDEX($B$28:$B$30,E18),IF(I18=0,0,I18+$B$20*INT($B$39/$B$35)+$B$20*((E18-4)&lt;MOD($B$39,$B$35))))</f>
        <v>0</v>
      </c>
      <c r="G18" s="24">
        <f>IF($B$7=0,0,F18/$B$7)</f>
        <v>0</v>
      </c>
      <c r="I18" s="10">
        <f>IF(OR(E18&lt;=3,E18-3&gt;$B$35),0,$B$20*INT(($B$19+($B$36-$B$19)*J18)/$B$20+0.000001))</f>
        <v>0</v>
      </c>
      <c r="J18" s="17">
        <f>IF(OR(E18&lt;=3,E18-3&gt;$B$35),0,IF($B$35=1,1,(($B$35-(E18-3))/($B$35-1))^$B$37))</f>
        <v>0</v>
      </c>
    </row>
    <row r="19" spans="1:10" x14ac:dyDescent="0.25">
      <c r="A19" t="s">
        <v>14</v>
      </c>
      <c r="B19" s="7">
        <v>15</v>
      </c>
      <c r="E19" s="21">
        <v>16</v>
      </c>
      <c r="F19" s="1" cm="1">
        <f t="array" ref="F19">IF(E19&lt;=3,INDEX($B$28:$B$30,E19),IF(I19=0,0,I19+$B$20*INT($B$39/$B$35)+$B$20*((E19-4)&lt;MOD($B$39,$B$35))))</f>
        <v>0</v>
      </c>
      <c r="G19" s="24">
        <f>IF($B$7=0,0,F19/$B$7)</f>
        <v>0</v>
      </c>
      <c r="I19" s="10">
        <f>IF(OR(E19&lt;=3,E19-3&gt;$B$35),0,$B$20*INT(($B$19+($B$36-$B$19)*J19)/$B$20+0.000001))</f>
        <v>0</v>
      </c>
      <c r="J19" s="17">
        <f>IF(OR(E19&lt;=3,E19-3&gt;$B$35),0,IF($B$35=1,1,(($B$35-(E19-3))/($B$35-1))^$B$37))</f>
        <v>0</v>
      </c>
    </row>
    <row r="20" spans="1:10" x14ac:dyDescent="0.25">
      <c r="A20" t="s">
        <v>15</v>
      </c>
      <c r="B20" s="7">
        <v>5</v>
      </c>
      <c r="E20" s="21">
        <v>17</v>
      </c>
      <c r="F20" s="1" cm="1">
        <f t="array" ref="F20">IF(E20&lt;=3,INDEX($B$28:$B$30,E20),IF(I20=0,0,I20+$B$20*INT($B$39/$B$35)+$B$20*((E20-4)&lt;MOD($B$39,$B$35))))</f>
        <v>0</v>
      </c>
      <c r="G20" s="24">
        <f>IF($B$7=0,0,F20/$B$7)</f>
        <v>0</v>
      </c>
      <c r="I20" s="10">
        <f>IF(OR(E20&lt;=3,E20-3&gt;$B$35),0,$B$20*INT(($B$19+($B$36-$B$19)*J20)/$B$20+0.000001))</f>
        <v>0</v>
      </c>
      <c r="J20" s="17">
        <f>IF(OR(E20&lt;=3,E20-3&gt;$B$35),0,IF($B$35=1,1,(($B$35-(E20-3))/($B$35-1))^$B$37))</f>
        <v>0</v>
      </c>
    </row>
    <row r="21" spans="1:10" x14ac:dyDescent="0.25">
      <c r="A21" t="s">
        <v>106</v>
      </c>
      <c r="B21" s="13">
        <v>0.75</v>
      </c>
      <c r="E21" s="21">
        <v>18</v>
      </c>
      <c r="F21" s="1" cm="1">
        <f t="array" ref="F21">IF(E21&lt;=3,INDEX($B$28:$B$30,E21),IF(I21=0,0,I21+$B$20*INT($B$39/$B$35)+$B$20*((E21-4)&lt;MOD($B$39,$B$35))))</f>
        <v>0</v>
      </c>
      <c r="G21" s="24">
        <f>IF($B$7=0,0,F21/$B$7)</f>
        <v>0</v>
      </c>
      <c r="I21" s="10">
        <f>IF(OR(E21&lt;=3,E21-3&gt;$B$35),0,$B$20*INT(($B$19+($B$36-$B$19)*J21)/$B$20+0.000001))</f>
        <v>0</v>
      </c>
      <c r="J21" s="17">
        <f>IF(OR(E21&lt;=3,E21-3&gt;$B$35),0,IF($B$35=1,1,(($B$35-(E21-3))/($B$35-1))^$B$37))</f>
        <v>0</v>
      </c>
    </row>
    <row r="22" spans="1:10" x14ac:dyDescent="0.25">
      <c r="E22" s="21">
        <v>19</v>
      </c>
      <c r="F22" s="1" cm="1">
        <f t="array" ref="F22">IF(E22&lt;=3,INDEX($B$28:$B$30,E22),IF(I22=0,0,I22+$B$20*INT($B$39/$B$35)+$B$20*((E22-4)&lt;MOD($B$39,$B$35))))</f>
        <v>0</v>
      </c>
      <c r="G22" s="24">
        <f>IF($B$7=0,0,F22/$B$7)</f>
        <v>0</v>
      </c>
      <c r="I22" s="10">
        <f>IF(OR(E22&lt;=3,E22-3&gt;$B$35),0,$B$20*INT(($B$19+($B$36-$B$19)*J22)/$B$20+0.000001))</f>
        <v>0</v>
      </c>
      <c r="J22" s="17">
        <f>IF(OR(E22&lt;=3,E22-3&gt;$B$35),0,IF($B$35=1,1,(($B$35-(E22-3))/($B$35-1))^$B$37))</f>
        <v>0</v>
      </c>
    </row>
    <row r="23" spans="1:10" x14ac:dyDescent="0.25">
      <c r="A23" s="2" t="s">
        <v>17</v>
      </c>
      <c r="B23" s="15"/>
      <c r="E23" s="21">
        <v>20</v>
      </c>
      <c r="F23" s="1" cm="1">
        <f t="array" ref="F23">IF(E23&lt;=3,INDEX($B$28:$B$30,E23),IF(I23=0,0,I23+$B$20*INT($B$39/$B$35)+$B$20*((E23-4)&lt;MOD($B$39,$B$35))))</f>
        <v>0</v>
      </c>
      <c r="G23" s="24">
        <f>IF($B$7=0,0,F23/$B$7)</f>
        <v>0</v>
      </c>
      <c r="I23" s="10">
        <f>IF(OR(E23&lt;=3,E23-3&gt;$B$35),0,$B$20*INT(($B$19+($B$36-$B$19)*J23)/$B$20+0.000001))</f>
        <v>0</v>
      </c>
      <c r="J23" s="17">
        <f>IF(OR(E23&lt;=3,E23-3&gt;$B$35),0,IF($B$35=1,1,(($B$35-(E23-3))/($B$35-1))^$B$37))</f>
        <v>0</v>
      </c>
    </row>
    <row r="24" spans="1:10" x14ac:dyDescent="0.25">
      <c r="A24" t="s">
        <v>18</v>
      </c>
      <c r="B24" s="14">
        <f>COUNTIF(F4:F27,"&gt;0")</f>
        <v>13</v>
      </c>
      <c r="E24" s="21">
        <v>21</v>
      </c>
      <c r="F24" s="1" cm="1">
        <f t="array" ref="F24">IF(E24&lt;=3,INDEX($B$28:$B$30,E24),IF(I24=0,0,I24+$B$20*INT($B$39/$B$35)+$B$20*((E24-4)&lt;MOD($B$39,$B$35))))</f>
        <v>0</v>
      </c>
      <c r="G24" s="24">
        <f>IF($B$7=0,0,F24/$B$7)</f>
        <v>0</v>
      </c>
      <c r="I24" s="10">
        <f>IF(OR(E24&lt;=3,E24-3&gt;$B$35),0,$B$20*INT(($B$19+($B$36-$B$19)*J24)/$B$20+0.000001))</f>
        <v>0</v>
      </c>
      <c r="J24" s="17">
        <f>IF(OR(E24&lt;=3,E24-3&gt;$B$35),0,IF($B$35=1,1,(($B$35-(E24-3))/($B$35-1))^$B$37))</f>
        <v>0</v>
      </c>
    </row>
    <row r="25" spans="1:10" x14ac:dyDescent="0.25">
      <c r="A25" t="s">
        <v>133</v>
      </c>
      <c r="B25" s="12">
        <f>SUM(F4:F27)+B13-B7</f>
        <v>0</v>
      </c>
      <c r="E25" s="21">
        <v>22</v>
      </c>
      <c r="F25" s="1" cm="1">
        <f t="array" ref="F25">IF(E25&lt;=3,INDEX($B$28:$B$30,E25),IF(I25=0,0,I25+$B$20*INT($B$39/$B$35)+$B$20*((E25-4)&lt;MOD($B$39,$B$35))))</f>
        <v>0</v>
      </c>
      <c r="G25" s="24">
        <f>IF($B$7=0,0,F25/$B$7)</f>
        <v>0</v>
      </c>
      <c r="I25" s="10">
        <f>IF(OR(E25&lt;=3,E25-3&gt;$B$35),0,$B$20*INT(($B$19+($B$36-$B$19)*J25)/$B$20+0.000001))</f>
        <v>0</v>
      </c>
      <c r="J25" s="17">
        <f>IF(OR(E25&lt;=3,E25-3&gt;$B$35),0,IF($B$35=1,1,(($B$35-(E25-3))/($B$35-1))^$B$37))</f>
        <v>0</v>
      </c>
    </row>
    <row r="26" spans="1:10" x14ac:dyDescent="0.25">
      <c r="E26" s="21">
        <v>23</v>
      </c>
      <c r="F26" s="1" cm="1">
        <f t="array" ref="F26">IF(E26&lt;=3,INDEX($B$28:$B$30,E26),IF(I26=0,0,I26+$B$20*INT($B$39/$B$35)+$B$20*((E26-4)&lt;MOD($B$39,$B$35))))</f>
        <v>0</v>
      </c>
      <c r="G26" s="24">
        <f>IF($B$7=0,0,F26/$B$7)</f>
        <v>0</v>
      </c>
      <c r="I26" s="10">
        <f>IF(OR(E26&lt;=3,E26-3&gt;$B$35),0,$B$20*INT(($B$19+($B$36-$B$19)*J26)/$B$20+0.000001))</f>
        <v>0</v>
      </c>
      <c r="J26" s="17">
        <f>IF(OR(E26&lt;=3,E26-3&gt;$B$35),0,IF($B$35=1,1,(($B$35-(E26-3))/($B$35-1))^$B$37))</f>
        <v>0</v>
      </c>
    </row>
    <row r="27" spans="1:10" x14ac:dyDescent="0.25">
      <c r="A27" s="26" t="s">
        <v>107</v>
      </c>
      <c r="B27" s="27"/>
      <c r="E27" s="21">
        <v>24</v>
      </c>
      <c r="F27" s="1" cm="1">
        <f t="array" ref="F27">IF(E27&lt;=3,INDEX($B$28:$B$30,E27),IF(I27=0,0,I27+$B$20*INT($B$39/$B$35)+$B$20*((E27-4)&lt;MOD($B$39,$B$35))))</f>
        <v>0</v>
      </c>
      <c r="G27" s="24">
        <f>IF($B$7=0,0,F27/$B$7)</f>
        <v>0</v>
      </c>
      <c r="I27" s="10">
        <f>IF(OR(E27&lt;=3,E27-3&gt;$B$35),0,$B$20*INT(($B$19+($B$36-$B$19)*J27)/$B$20+0.000001))</f>
        <v>0</v>
      </c>
      <c r="J27" s="17">
        <f>IF(OR(E27&lt;=3,E27-3&gt;$B$35),0,IF($B$35=1,1,(($B$35-(E27-3))/($B$35-1))^$B$37))</f>
        <v>0</v>
      </c>
    </row>
    <row r="28" spans="1:10" x14ac:dyDescent="0.25">
      <c r="A28" s="27" t="s">
        <v>33</v>
      </c>
      <c r="B28" s="28">
        <f>FLOOR(B7*B16,B20)</f>
        <v>140</v>
      </c>
      <c r="E28" s="21">
        <v>25</v>
      </c>
      <c r="F28" s="1" cm="1">
        <f t="array" ref="F28">IF(E28&lt;=3,INDEX($B$28:$B$30,E28),IF(I28=0,0,I28+$B$20*INT($B$39/$B$35)+$B$20*((E28-4)&lt;MOD($B$39,$B$35))))</f>
        <v>0</v>
      </c>
      <c r="G28" s="24">
        <f>IF($B$7=0,0,F28/$B$7)</f>
        <v>0</v>
      </c>
      <c r="I28" s="10">
        <f>IF(OR(E28&lt;=3,E28-3&gt;$B$35),0,$B$20*INT(($B$19+($B$36-$B$19)*J28)/$B$20+0.000001))</f>
        <v>0</v>
      </c>
      <c r="J28" s="17">
        <f>IF(OR(E28&lt;=3,E28-3&gt;$B$35),0,IF($B$35=1,1,(($B$35-(E28-3))/($B$35-1))^$B$37))</f>
        <v>0</v>
      </c>
    </row>
    <row r="29" spans="1:10" x14ac:dyDescent="0.25">
      <c r="A29" s="27" t="s">
        <v>34</v>
      </c>
      <c r="B29" s="28">
        <f>FLOOR(B7*B17,B20)</f>
        <v>105</v>
      </c>
    </row>
    <row r="30" spans="1:10" x14ac:dyDescent="0.25">
      <c r="A30" s="27" t="s">
        <v>35</v>
      </c>
      <c r="B30" s="28">
        <f>FLOOR(B7*B18,B20)</f>
        <v>70</v>
      </c>
    </row>
    <row r="31" spans="1:10" x14ac:dyDescent="0.25">
      <c r="A31" s="27" t="s">
        <v>16</v>
      </c>
      <c r="B31" s="28">
        <f>B7-SUM(B28:B30)</f>
        <v>355</v>
      </c>
    </row>
    <row r="32" spans="1:10" x14ac:dyDescent="0.25">
      <c r="A32" s="29" t="s">
        <v>36</v>
      </c>
      <c r="B32" s="28">
        <f>B30*B21</f>
        <v>52.5</v>
      </c>
    </row>
    <row r="33" spans="1:2" x14ac:dyDescent="0.25">
      <c r="A33" s="27" t="s">
        <v>125</v>
      </c>
      <c r="B33" s="30">
        <f>IF(B31&lt;=0,0,INT(B31/(B19+MAX(0,B32-B19)/(B9+1))))</f>
        <v>10</v>
      </c>
    </row>
    <row r="34" spans="1:2" x14ac:dyDescent="0.25">
      <c r="A34" s="27" t="s">
        <v>108</v>
      </c>
      <c r="B34" s="30">
        <f>IF(B32&lt;=B19,ROUNDUP(B31/B19,0),ROUNDUP(B31/(B19+(B32-B19)/1.5),0))</f>
        <v>9</v>
      </c>
    </row>
    <row r="35" spans="1:2" x14ac:dyDescent="0.25">
      <c r="A35" s="27" t="s">
        <v>68</v>
      </c>
      <c r="B35" s="30">
        <f>MAX(B33,B34)</f>
        <v>10</v>
      </c>
    </row>
    <row r="36" spans="1:2" x14ac:dyDescent="0.25">
      <c r="A36" s="27" t="s">
        <v>88</v>
      </c>
      <c r="B36" s="31">
        <f>MIN(B32,B19+(B9+1)*(B31/B35-B19))</f>
        <v>52.5</v>
      </c>
    </row>
    <row r="37" spans="1:2" x14ac:dyDescent="0.25">
      <c r="A37" s="27" t="s">
        <v>69</v>
      </c>
      <c r="B37" s="32">
        <f>MAX(0.01,(B36-B19)*B35/(B31-B35*B19)-1)</f>
        <v>0.8292682926829269</v>
      </c>
    </row>
    <row r="38" spans="1:2" x14ac:dyDescent="0.25">
      <c r="A38" s="27" t="s">
        <v>70</v>
      </c>
      <c r="B38" s="28">
        <f>SUM(I4:I27)</f>
        <v>335</v>
      </c>
    </row>
    <row r="39" spans="1:2" x14ac:dyDescent="0.25">
      <c r="A39" s="27" t="s">
        <v>89</v>
      </c>
      <c r="B39" s="30">
        <f>INT((B31-B38)/B20)</f>
        <v>4</v>
      </c>
    </row>
    <row r="40" spans="1:2" x14ac:dyDescent="0.25">
      <c r="B40" s="15"/>
    </row>
  </sheetData>
  <conditionalFormatting sqref="E4:G28 I4:I28">
    <cfRule type="expression" priority="1">
      <formula>$F4=0</formula>
    </cfRule>
  </conditionalFormatting>
  <dataValidations count="1">
    <dataValidation type="list" allowBlank="1" showInputMessage="1" showErrorMessage="1" sqref="B9" xr:uid="{4918F4B5-4519-4798-9334-EF154EAE04E0}">
      <formula1>"1,2"</formula1>
    </dataValidation>
  </dataValidation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A7992-7BF0-4350-BB44-3B27A0E19018}">
  <dimension ref="A1:F26"/>
  <sheetViews>
    <sheetView workbookViewId="0"/>
  </sheetViews>
  <sheetFormatPr baseColWidth="10" defaultRowHeight="15" x14ac:dyDescent="0.25"/>
  <cols>
    <col min="1" max="1" width="6.42578125" bestFit="1" customWidth="1"/>
    <col min="2" max="2" width="10.140625" bestFit="1" customWidth="1"/>
    <col min="3" max="3" width="32" bestFit="1" customWidth="1"/>
    <col min="4" max="4" width="41" bestFit="1" customWidth="1"/>
    <col min="5" max="5" width="241.7109375" bestFit="1" customWidth="1"/>
    <col min="6" max="6" width="34" bestFit="1" customWidth="1"/>
  </cols>
  <sheetData>
    <row r="1" spans="1:6" x14ac:dyDescent="0.2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</row>
    <row r="2" spans="1:6" x14ac:dyDescent="0.25">
      <c r="A2">
        <v>1</v>
      </c>
      <c r="B2" s="3" t="s">
        <v>11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2</v>
      </c>
      <c r="B3" s="3" t="s">
        <v>11</v>
      </c>
      <c r="C3" t="s">
        <v>21</v>
      </c>
      <c r="D3" t="s">
        <v>22</v>
      </c>
      <c r="E3" t="s">
        <v>23</v>
      </c>
      <c r="F3" t="s">
        <v>24</v>
      </c>
    </row>
    <row r="4" spans="1:6" x14ac:dyDescent="0.25">
      <c r="A4">
        <v>3</v>
      </c>
      <c r="B4" s="3" t="s">
        <v>11</v>
      </c>
      <c r="C4" t="s">
        <v>25</v>
      </c>
      <c r="D4" t="s">
        <v>26</v>
      </c>
      <c r="E4" t="s">
        <v>27</v>
      </c>
      <c r="F4" t="s">
        <v>28</v>
      </c>
    </row>
    <row r="5" spans="1:6" x14ac:dyDescent="0.25">
      <c r="A5">
        <v>4</v>
      </c>
      <c r="B5" s="3" t="s">
        <v>11</v>
      </c>
      <c r="C5" t="s">
        <v>29</v>
      </c>
      <c r="D5" t="s">
        <v>30</v>
      </c>
      <c r="E5" t="s">
        <v>31</v>
      </c>
      <c r="F5" t="s">
        <v>32</v>
      </c>
    </row>
    <row r="6" spans="1:6" x14ac:dyDescent="0.25">
      <c r="A6">
        <v>5</v>
      </c>
      <c r="B6" s="3" t="s">
        <v>11</v>
      </c>
      <c r="C6" t="s">
        <v>37</v>
      </c>
      <c r="D6" s="11" t="s">
        <v>38</v>
      </c>
      <c r="E6" t="s">
        <v>39</v>
      </c>
      <c r="F6" t="s">
        <v>40</v>
      </c>
    </row>
    <row r="7" spans="1:6" x14ac:dyDescent="0.25">
      <c r="A7">
        <v>6</v>
      </c>
      <c r="B7" s="3" t="s">
        <v>43</v>
      </c>
      <c r="C7" t="s">
        <v>44</v>
      </c>
      <c r="D7" t="s">
        <v>45</v>
      </c>
      <c r="E7" t="s">
        <v>46</v>
      </c>
      <c r="F7" t="s">
        <v>47</v>
      </c>
    </row>
    <row r="8" spans="1:6" x14ac:dyDescent="0.25">
      <c r="A8">
        <v>7</v>
      </c>
      <c r="B8" s="3" t="s">
        <v>43</v>
      </c>
      <c r="C8" t="s">
        <v>48</v>
      </c>
      <c r="D8" t="s">
        <v>49</v>
      </c>
      <c r="E8" t="s">
        <v>50</v>
      </c>
      <c r="F8" t="s">
        <v>51</v>
      </c>
    </row>
    <row r="9" spans="1:6" x14ac:dyDescent="0.25">
      <c r="A9">
        <v>8</v>
      </c>
      <c r="B9" s="3" t="s">
        <v>43</v>
      </c>
      <c r="C9" t="s">
        <v>52</v>
      </c>
      <c r="D9" t="s">
        <v>53</v>
      </c>
      <c r="E9" t="s">
        <v>54</v>
      </c>
      <c r="F9" t="s">
        <v>55</v>
      </c>
    </row>
    <row r="10" spans="1:6" x14ac:dyDescent="0.25">
      <c r="A10">
        <v>9</v>
      </c>
      <c r="B10" s="3" t="s">
        <v>43</v>
      </c>
      <c r="C10" t="s">
        <v>56</v>
      </c>
      <c r="D10" t="s">
        <v>57</v>
      </c>
      <c r="E10" t="s">
        <v>58</v>
      </c>
      <c r="F10" t="s">
        <v>59</v>
      </c>
    </row>
    <row r="11" spans="1:6" x14ac:dyDescent="0.25">
      <c r="A11">
        <v>10</v>
      </c>
      <c r="B11" s="3" t="s">
        <v>43</v>
      </c>
      <c r="C11" t="s">
        <v>60</v>
      </c>
      <c r="D11" t="s">
        <v>61</v>
      </c>
      <c r="E11" t="s">
        <v>62</v>
      </c>
      <c r="F11" t="s">
        <v>63</v>
      </c>
    </row>
    <row r="12" spans="1:6" x14ac:dyDescent="0.25">
      <c r="A12">
        <v>11</v>
      </c>
      <c r="B12" s="3" t="s">
        <v>43</v>
      </c>
      <c r="C12" t="s">
        <v>64</v>
      </c>
      <c r="D12" t="s">
        <v>65</v>
      </c>
      <c r="E12" t="s">
        <v>66</v>
      </c>
      <c r="F12" t="s">
        <v>67</v>
      </c>
    </row>
    <row r="13" spans="1:6" x14ac:dyDescent="0.25">
      <c r="A13">
        <v>12</v>
      </c>
      <c r="B13" s="3" t="s">
        <v>43</v>
      </c>
      <c r="C13" t="s">
        <v>72</v>
      </c>
      <c r="D13" t="s">
        <v>73</v>
      </c>
      <c r="E13" t="s">
        <v>74</v>
      </c>
      <c r="F13" t="s">
        <v>75</v>
      </c>
    </row>
    <row r="14" spans="1:6" x14ac:dyDescent="0.25">
      <c r="A14">
        <v>13</v>
      </c>
      <c r="B14" s="3" t="s">
        <v>43</v>
      </c>
      <c r="C14" t="s">
        <v>76</v>
      </c>
      <c r="D14" t="s">
        <v>77</v>
      </c>
      <c r="E14" t="s">
        <v>78</v>
      </c>
      <c r="F14" t="s">
        <v>79</v>
      </c>
    </row>
    <row r="15" spans="1:6" x14ac:dyDescent="0.25">
      <c r="A15">
        <v>14</v>
      </c>
      <c r="B15" s="3" t="s">
        <v>43</v>
      </c>
      <c r="C15" t="s">
        <v>80</v>
      </c>
      <c r="D15" t="s">
        <v>81</v>
      </c>
      <c r="E15" t="s">
        <v>82</v>
      </c>
      <c r="F15" t="s">
        <v>83</v>
      </c>
    </row>
    <row r="16" spans="1:6" x14ac:dyDescent="0.25">
      <c r="A16">
        <v>15</v>
      </c>
      <c r="B16" s="3" t="s">
        <v>43</v>
      </c>
      <c r="C16" t="s">
        <v>84</v>
      </c>
      <c r="D16" t="s">
        <v>85</v>
      </c>
      <c r="E16" t="s">
        <v>86</v>
      </c>
      <c r="F16" t="s">
        <v>87</v>
      </c>
    </row>
    <row r="17" spans="1:6" x14ac:dyDescent="0.25">
      <c r="A17">
        <v>16</v>
      </c>
      <c r="B17" s="3" t="s">
        <v>43</v>
      </c>
      <c r="C17" t="s">
        <v>91</v>
      </c>
      <c r="D17" t="s">
        <v>92</v>
      </c>
      <c r="E17" t="s">
        <v>93</v>
      </c>
      <c r="F17" t="s">
        <v>94</v>
      </c>
    </row>
    <row r="18" spans="1:6" x14ac:dyDescent="0.25">
      <c r="A18">
        <v>17</v>
      </c>
      <c r="B18" s="3" t="s">
        <v>43</v>
      </c>
      <c r="C18" t="s">
        <v>95</v>
      </c>
      <c r="D18" t="s">
        <v>96</v>
      </c>
      <c r="E18" t="s">
        <v>97</v>
      </c>
      <c r="F18" t="s">
        <v>98</v>
      </c>
    </row>
    <row r="19" spans="1:6" x14ac:dyDescent="0.25">
      <c r="A19">
        <v>18</v>
      </c>
      <c r="B19" s="3" t="s">
        <v>43</v>
      </c>
      <c r="C19" t="s">
        <v>99</v>
      </c>
      <c r="D19" t="s">
        <v>100</v>
      </c>
      <c r="E19" t="s">
        <v>101</v>
      </c>
      <c r="F19" t="s">
        <v>102</v>
      </c>
    </row>
    <row r="20" spans="1:6" x14ac:dyDescent="0.25">
      <c r="A20">
        <v>19</v>
      </c>
      <c r="B20" s="3" t="s">
        <v>43</v>
      </c>
      <c r="C20" t="s">
        <v>109</v>
      </c>
      <c r="D20" t="s">
        <v>110</v>
      </c>
      <c r="E20" t="s">
        <v>111</v>
      </c>
      <c r="F20" t="s">
        <v>112</v>
      </c>
    </row>
    <row r="21" spans="1:6" x14ac:dyDescent="0.25">
      <c r="A21">
        <v>20</v>
      </c>
      <c r="B21" s="3" t="s">
        <v>43</v>
      </c>
      <c r="C21" t="s">
        <v>113</v>
      </c>
      <c r="D21" t="s">
        <v>114</v>
      </c>
      <c r="E21" t="s">
        <v>115</v>
      </c>
      <c r="F21" t="s">
        <v>116</v>
      </c>
    </row>
    <row r="22" spans="1:6" x14ac:dyDescent="0.25">
      <c r="A22">
        <v>21</v>
      </c>
      <c r="B22" s="3" t="s">
        <v>43</v>
      </c>
      <c r="C22" t="s">
        <v>117</v>
      </c>
      <c r="D22" t="s">
        <v>118</v>
      </c>
      <c r="E22" t="s">
        <v>119</v>
      </c>
      <c r="F22" t="s">
        <v>120</v>
      </c>
    </row>
    <row r="23" spans="1:6" x14ac:dyDescent="0.25">
      <c r="A23">
        <v>22</v>
      </c>
      <c r="B23" s="3" t="s">
        <v>43</v>
      </c>
      <c r="C23" t="s">
        <v>121</v>
      </c>
      <c r="D23" t="s">
        <v>122</v>
      </c>
      <c r="E23" t="s">
        <v>123</v>
      </c>
      <c r="F23" t="s">
        <v>124</v>
      </c>
    </row>
    <row r="24" spans="1:6" x14ac:dyDescent="0.25">
      <c r="A24">
        <v>23</v>
      </c>
      <c r="B24" s="3" t="s">
        <v>43</v>
      </c>
      <c r="C24" t="s">
        <v>129</v>
      </c>
      <c r="D24" t="s">
        <v>130</v>
      </c>
      <c r="E24" t="s">
        <v>131</v>
      </c>
      <c r="F24" t="s">
        <v>132</v>
      </c>
    </row>
    <row r="25" spans="1:6" x14ac:dyDescent="0.25">
      <c r="A25">
        <v>24</v>
      </c>
      <c r="B25" s="3" t="s">
        <v>43</v>
      </c>
      <c r="C25" t="s">
        <v>134</v>
      </c>
      <c r="D25" t="s">
        <v>135</v>
      </c>
      <c r="E25" t="s">
        <v>136</v>
      </c>
      <c r="F25" t="s">
        <v>137</v>
      </c>
    </row>
    <row r="26" spans="1:6" x14ac:dyDescent="0.25">
      <c r="A26">
        <v>25</v>
      </c>
      <c r="B26" s="3" t="s">
        <v>43</v>
      </c>
      <c r="C26" t="s">
        <v>141</v>
      </c>
      <c r="D26" t="s">
        <v>142</v>
      </c>
      <c r="E26" t="s">
        <v>144</v>
      </c>
      <c r="F26" t="s">
        <v>143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Verteilung dynamisch</vt:lpstr>
      <vt:lpstr>Claude Log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TimMx</dc:creator>
  <cp:lastModifiedBy>Tim Marx</cp:lastModifiedBy>
  <cp:lastPrinted>2022-05-12T22:43:41Z</cp:lastPrinted>
  <dcterms:created xsi:type="dcterms:W3CDTF">2020-01-11T22:13:57Z</dcterms:created>
  <dcterms:modified xsi:type="dcterms:W3CDTF">2026-10-17T00:08:09Z</dcterms:modified>
</cp:coreProperties>
</file>